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ard of Indigent Defense\Board Meetings\12-8-22 Meeting\"/>
    </mc:Choice>
  </mc:AlternateContent>
  <xr:revisionPtr revIDLastSave="0" documentId="13_ncr:1_{26BD7ADE-02E3-4589-808F-0440B1F9109F}" xr6:coauthVersionLast="47" xr6:coauthVersionMax="47" xr10:uidLastSave="{00000000-0000-0000-0000-000000000000}"/>
  <bookViews>
    <workbookView xWindow="28680" yWindow="-120" windowWidth="29040" windowHeight="15840" xr2:uid="{D6DE42BA-8CFC-48BA-8EE5-2FC2343D0A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H15" i="1"/>
  <c r="G15" i="1"/>
  <c r="E15" i="1"/>
  <c r="K7" i="1"/>
  <c r="G7" i="1"/>
  <c r="G20" i="1"/>
  <c r="F19" i="1"/>
  <c r="G19" i="1"/>
  <c r="H19" i="1"/>
  <c r="I19" i="1" s="1"/>
  <c r="H14" i="1"/>
  <c r="I14" i="1" s="1"/>
  <c r="H13" i="1"/>
  <c r="I13" i="1" s="1"/>
  <c r="H9" i="1"/>
  <c r="I9" i="1" s="1"/>
  <c r="H8" i="1"/>
  <c r="I8" i="1" s="1"/>
  <c r="G21" i="1"/>
  <c r="G18" i="1"/>
  <c r="G14" i="1"/>
  <c r="G12" i="1"/>
  <c r="G6" i="1"/>
  <c r="H6" i="1" s="1"/>
  <c r="I6" i="1" s="1"/>
  <c r="F22" i="1"/>
  <c r="F21" i="1"/>
  <c r="H21" i="1" s="1"/>
  <c r="I21" i="1" s="1"/>
  <c r="F20" i="1"/>
  <c r="F18" i="1"/>
  <c r="F15" i="1"/>
  <c r="F14" i="1"/>
  <c r="F12" i="1"/>
  <c r="H12" i="1" s="1"/>
  <c r="I12" i="1" s="1"/>
  <c r="F11" i="1"/>
  <c r="F7" i="1"/>
  <c r="E22" i="1"/>
  <c r="H22" i="1" s="1"/>
  <c r="I22" i="1" s="1"/>
  <c r="E20" i="1"/>
  <c r="H20" i="1" s="1"/>
  <c r="I20" i="1" s="1"/>
  <c r="E18" i="1"/>
  <c r="E12" i="1"/>
  <c r="E7" i="1"/>
  <c r="E11" i="1"/>
  <c r="H11" i="1" s="1"/>
  <c r="I11" i="1" s="1"/>
  <c r="H7" i="1" l="1"/>
  <c r="I7" i="1" s="1"/>
  <c r="H18" i="1"/>
  <c r="I18" i="1" s="1"/>
  <c r="I15" i="1"/>
</calcChain>
</file>

<file path=xl/sharedStrings.xml><?xml version="1.0" encoding="utf-8"?>
<sst xmlns="http://schemas.openxmlformats.org/spreadsheetml/2006/main" count="29" uniqueCount="29">
  <si>
    <t>E227 - County Maximum Contribution</t>
  </si>
  <si>
    <t>Nevada Department of Indigent Defense Services</t>
  </si>
  <si>
    <t>FY22 Q1</t>
  </si>
  <si>
    <t>FY22 Q2</t>
  </si>
  <si>
    <t>FY22 Q3</t>
  </si>
  <si>
    <t>FY22 Q4</t>
  </si>
  <si>
    <t>Over/(under) Max Contribution amount</t>
  </si>
  <si>
    <t>Davis Counties</t>
  </si>
  <si>
    <t>Churchill</t>
  </si>
  <si>
    <t>Douglas</t>
  </si>
  <si>
    <t>Esmeralda</t>
  </si>
  <si>
    <t>Eureka</t>
  </si>
  <si>
    <t>Lander</t>
  </si>
  <si>
    <t>Lincoln</t>
  </si>
  <si>
    <t>Lyon</t>
  </si>
  <si>
    <t>Mineral</t>
  </si>
  <si>
    <t>Nye</t>
  </si>
  <si>
    <t>White Pine</t>
  </si>
  <si>
    <t>Non-Davis Counties</t>
  </si>
  <si>
    <t>Carson</t>
  </si>
  <si>
    <t>Elko</t>
  </si>
  <si>
    <t>Humboldt</t>
  </si>
  <si>
    <t>Pershing</t>
  </si>
  <si>
    <t>Storey</t>
  </si>
  <si>
    <t>FINANCIAL STATUS REPORT Fiscal Year 2022</t>
  </si>
  <si>
    <t>Total Expended</t>
  </si>
  <si>
    <t>Total Reimbursed as of November 2022</t>
  </si>
  <si>
    <t>Outstanding requests based upon updated reporting submitted after the May 1, 2022 deadline</t>
  </si>
  <si>
    <t>Maximum Contribution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</si>
</sst>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44" fontId="2" fillId="0" borderId="0" xfId="1" applyFont="1"/>
    <xf numFmtId="0" fontId="3" fillId="0" borderId="0" xfId="0" applyFont="1" applyAlignment="1">
      <alignment wrapText="1"/>
    </xf>
    <xf numFmtId="0" fontId="3" fillId="0" borderId="0" xfId="0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1FEB9-764D-4C5B-B783-5CC250F735EB}">
  <sheetPr>
    <pageSetUpPr fitToPage="1"/>
  </sheetPr>
  <dimension ref="A1:K22"/>
  <sheetViews>
    <sheetView tabSelected="1" workbookViewId="0">
      <selection activeCell="E25" sqref="E25"/>
    </sheetView>
  </sheetViews>
  <sheetFormatPr defaultRowHeight="15" x14ac:dyDescent="0.25"/>
  <cols>
    <col min="1" max="1" width="16.85546875" customWidth="1"/>
    <col min="2" max="2" width="15.28515625" bestFit="1" customWidth="1"/>
    <col min="4" max="4" width="12.5703125" bestFit="1" customWidth="1"/>
    <col min="5" max="5" width="15.28515625" bestFit="1" customWidth="1"/>
    <col min="6" max="7" width="12.5703125" bestFit="1" customWidth="1"/>
    <col min="8" max="8" width="15.28515625" bestFit="1" customWidth="1"/>
    <col min="9" max="9" width="15.85546875" customWidth="1"/>
    <col min="10" max="10" width="17.140625" customWidth="1"/>
    <col min="11" max="11" width="18.57031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24</v>
      </c>
    </row>
    <row r="4" spans="1:11" ht="105" x14ac:dyDescent="0.25">
      <c r="B4" t="s">
        <v>28</v>
      </c>
      <c r="D4" t="s">
        <v>2</v>
      </c>
      <c r="E4" t="s">
        <v>3</v>
      </c>
      <c r="F4" t="s">
        <v>4</v>
      </c>
      <c r="G4" t="s">
        <v>5</v>
      </c>
      <c r="H4" t="s">
        <v>25</v>
      </c>
      <c r="I4" s="2" t="s">
        <v>6</v>
      </c>
      <c r="J4" s="3" t="s">
        <v>26</v>
      </c>
      <c r="K4" s="6" t="s">
        <v>27</v>
      </c>
    </row>
    <row r="5" spans="1:11" x14ac:dyDescent="0.25">
      <c r="A5" t="s">
        <v>7</v>
      </c>
      <c r="J5" s="4"/>
      <c r="K5" s="7"/>
    </row>
    <row r="6" spans="1:11" x14ac:dyDescent="0.25">
      <c r="A6" t="s">
        <v>8</v>
      </c>
      <c r="B6" s="1">
        <v>530470.905118</v>
      </c>
      <c r="C6" s="1"/>
      <c r="D6" s="1">
        <v>70192.754000000001</v>
      </c>
      <c r="E6" s="1">
        <v>103403.92</v>
      </c>
      <c r="F6" s="1">
        <v>85257.18</v>
      </c>
      <c r="G6" s="1">
        <f>5380+132373.85</f>
        <v>137753.85</v>
      </c>
      <c r="H6" s="1">
        <f>SUM(D6:G6)</f>
        <v>396607.70400000003</v>
      </c>
      <c r="I6" s="1">
        <f>H6-B6</f>
        <v>-133863.20111799997</v>
      </c>
      <c r="J6" s="5">
        <v>0</v>
      </c>
      <c r="K6" s="8"/>
    </row>
    <row r="7" spans="1:11" x14ac:dyDescent="0.25">
      <c r="A7" t="s">
        <v>9</v>
      </c>
      <c r="B7" s="1">
        <v>890382.47317200014</v>
      </c>
      <c r="C7" s="1"/>
      <c r="D7" s="1">
        <v>252162</v>
      </c>
      <c r="E7" s="1">
        <f>181237.09+5055</f>
        <v>186292.09</v>
      </c>
      <c r="F7" s="1">
        <f>358704.93+19528.68</f>
        <v>378233.61</v>
      </c>
      <c r="G7" s="1">
        <f>39019.85+534101.5</f>
        <v>573121.35</v>
      </c>
      <c r="H7" s="1">
        <f>SUM(D7:G7)</f>
        <v>1389809.0499999998</v>
      </c>
      <c r="I7" s="1">
        <f>SUM(H7-B7)</f>
        <v>499426.57682799967</v>
      </c>
      <c r="J7" s="5">
        <v>481768.29</v>
      </c>
      <c r="K7" s="8">
        <f>SUM(I7-J7)</f>
        <v>17658.286827999691</v>
      </c>
    </row>
    <row r="8" spans="1:11" x14ac:dyDescent="0.25">
      <c r="A8" t="s">
        <v>10</v>
      </c>
      <c r="B8" s="1">
        <v>92636.940675000005</v>
      </c>
      <c r="C8" s="1"/>
      <c r="D8" s="1">
        <v>16665.48</v>
      </c>
      <c r="E8" s="1">
        <v>15860.41</v>
      </c>
      <c r="F8" s="1">
        <v>15348.51</v>
      </c>
      <c r="G8" s="1">
        <v>12498.51</v>
      </c>
      <c r="H8" s="1">
        <f>SUM(D8:G8)</f>
        <v>60372.91</v>
      </c>
      <c r="I8" s="1">
        <f>SUM(H8-B8)</f>
        <v>-32264.030675000002</v>
      </c>
      <c r="J8" s="5">
        <v>0</v>
      </c>
      <c r="K8" s="8"/>
    </row>
    <row r="9" spans="1:11" x14ac:dyDescent="0.25">
      <c r="A9" t="s">
        <v>11</v>
      </c>
      <c r="B9" s="1">
        <v>40696</v>
      </c>
      <c r="C9" s="1"/>
      <c r="D9" s="1">
        <v>13460</v>
      </c>
      <c r="E9" s="1">
        <v>15120</v>
      </c>
      <c r="F9" s="1">
        <v>24677</v>
      </c>
      <c r="G9" s="1">
        <v>14273</v>
      </c>
      <c r="H9" s="1">
        <f>SUM(D9:G9)</f>
        <v>67530</v>
      </c>
      <c r="I9" s="1">
        <f>SUM(H9-B9)</f>
        <v>26834</v>
      </c>
      <c r="J9" s="5">
        <v>26834</v>
      </c>
      <c r="K9" s="8"/>
    </row>
    <row r="10" spans="1:11" x14ac:dyDescent="0.25">
      <c r="A10" t="s">
        <v>12</v>
      </c>
      <c r="B10" s="1">
        <v>101314.68610399999</v>
      </c>
      <c r="C10" s="1"/>
      <c r="D10" s="1"/>
      <c r="E10" s="1"/>
      <c r="F10" s="1"/>
      <c r="G10" s="1"/>
      <c r="H10" s="1">
        <v>0</v>
      </c>
      <c r="I10" s="1"/>
      <c r="J10" s="5">
        <v>0</v>
      </c>
      <c r="K10" s="8"/>
    </row>
    <row r="11" spans="1:11" x14ac:dyDescent="0.25">
      <c r="A11" t="s">
        <v>13</v>
      </c>
      <c r="B11" s="1">
        <v>182541.908</v>
      </c>
      <c r="C11" s="1"/>
      <c r="D11" s="1">
        <v>41325</v>
      </c>
      <c r="E11" s="1">
        <f>32200+100</f>
        <v>32300</v>
      </c>
      <c r="F11" s="1">
        <f>32568.75+6063</f>
        <v>38631.75</v>
      </c>
      <c r="G11" s="1">
        <v>37740</v>
      </c>
      <c r="H11" s="1">
        <f>SUM(D11:G11)</f>
        <v>149996.75</v>
      </c>
      <c r="I11" s="1">
        <f>SUM(H11-B11)</f>
        <v>-32545.157999999996</v>
      </c>
      <c r="J11" s="5">
        <v>0</v>
      </c>
      <c r="K11" s="8"/>
    </row>
    <row r="12" spans="1:11" x14ac:dyDescent="0.25">
      <c r="A12" t="s">
        <v>14</v>
      </c>
      <c r="B12" s="1">
        <v>833182.51559199998</v>
      </c>
      <c r="C12" s="1"/>
      <c r="D12" s="1">
        <v>317943.45</v>
      </c>
      <c r="E12" s="1">
        <f>295349.67+19588.97</f>
        <v>314938.64</v>
      </c>
      <c r="F12" s="1">
        <f>279786.94+44445.82</f>
        <v>324232.76</v>
      </c>
      <c r="G12" s="1">
        <f>40198.81+400538.7</f>
        <v>440737.51</v>
      </c>
      <c r="H12" s="1">
        <f>SUM(D12:G12)</f>
        <v>1397852.36</v>
      </c>
      <c r="I12" s="1">
        <f>SUM(H12-B12)</f>
        <v>564669.84440800012</v>
      </c>
      <c r="J12" s="5">
        <v>564669.84</v>
      </c>
      <c r="K12" s="8"/>
    </row>
    <row r="13" spans="1:11" x14ac:dyDescent="0.25">
      <c r="A13" t="s">
        <v>15</v>
      </c>
      <c r="B13" s="1">
        <v>93410.546199999997</v>
      </c>
      <c r="C13" s="1"/>
      <c r="D13" s="1">
        <v>41153.33</v>
      </c>
      <c r="E13" s="1">
        <v>32320</v>
      </c>
      <c r="F13" s="1">
        <v>36059.85</v>
      </c>
      <c r="G13" s="1">
        <v>29250</v>
      </c>
      <c r="H13" s="1">
        <f>SUM(D13:G13)</f>
        <v>138783.18</v>
      </c>
      <c r="I13" s="1">
        <f>SUM(H13-B13)</f>
        <v>45372.633799999996</v>
      </c>
      <c r="J13" s="5">
        <v>45372.63</v>
      </c>
      <c r="K13" s="8"/>
    </row>
    <row r="14" spans="1:11" x14ac:dyDescent="0.25">
      <c r="A14" t="s">
        <v>16</v>
      </c>
      <c r="B14" s="1">
        <v>843014.12488299992</v>
      </c>
      <c r="C14" s="1"/>
      <c r="D14" s="1">
        <v>222427.46</v>
      </c>
      <c r="E14" s="1">
        <v>209796.1</v>
      </c>
      <c r="F14" s="1">
        <f>255239.66+18400</f>
        <v>273639.66000000003</v>
      </c>
      <c r="G14" s="1">
        <f>33008.75+249413.59</f>
        <v>282422.33999999997</v>
      </c>
      <c r="H14" s="1">
        <f>SUM(D14:G14)</f>
        <v>988285.55999999994</v>
      </c>
      <c r="I14" s="1">
        <f>SUM(H14-B14)</f>
        <v>145271.43511700002</v>
      </c>
      <c r="J14" s="5">
        <v>145271.44</v>
      </c>
      <c r="K14" s="8"/>
    </row>
    <row r="15" spans="1:11" x14ac:dyDescent="0.25">
      <c r="A15" t="s">
        <v>17</v>
      </c>
      <c r="B15" s="1">
        <v>460271.76</v>
      </c>
      <c r="C15" s="1"/>
      <c r="D15" s="1">
        <v>299708.26</v>
      </c>
      <c r="E15" s="1">
        <f>132402.5+5403.86</f>
        <v>137806.35999999999</v>
      </c>
      <c r="F15" s="1">
        <f>174674+24699.55</f>
        <v>199373.55</v>
      </c>
      <c r="G15" s="1">
        <f>51436.71+128575</f>
        <v>180011.71</v>
      </c>
      <c r="H15" s="1">
        <f>SUM(D15:G15)</f>
        <v>816899.87999999989</v>
      </c>
      <c r="I15" s="1">
        <f>SUM(H15-B15)</f>
        <v>356628.11999999988</v>
      </c>
      <c r="J15" s="5">
        <v>335370.71999999997</v>
      </c>
      <c r="K15" s="8">
        <f>SUM(I15-J15)</f>
        <v>21257.399999999907</v>
      </c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5"/>
      <c r="K16" s="8"/>
    </row>
    <row r="17" spans="1:11" x14ac:dyDescent="0.25">
      <c r="A17" t="s">
        <v>18</v>
      </c>
      <c r="B17" s="1"/>
      <c r="C17" s="1"/>
      <c r="D17" s="1"/>
      <c r="E17" s="1"/>
      <c r="F17" s="1"/>
      <c r="G17" s="1"/>
      <c r="H17" s="1"/>
      <c r="I17" s="1"/>
      <c r="J17" s="5"/>
      <c r="K17" s="8"/>
    </row>
    <row r="18" spans="1:11" x14ac:dyDescent="0.25">
      <c r="A18" t="s">
        <v>19</v>
      </c>
      <c r="B18" s="1">
        <v>1898325.4553</v>
      </c>
      <c r="C18" s="1"/>
      <c r="D18" s="1">
        <v>443605.67</v>
      </c>
      <c r="E18" s="1">
        <f>428609.15+2373</f>
        <v>430982.15</v>
      </c>
      <c r="F18" s="1">
        <f>399506.31+38141.5</f>
        <v>437647.81</v>
      </c>
      <c r="G18" s="1">
        <f>41298.7+411159.98</f>
        <v>452458.68</v>
      </c>
      <c r="H18" s="1">
        <f>SUM(D18:G18)</f>
        <v>1764694.31</v>
      </c>
      <c r="I18" s="1">
        <f>SUM(H18-B18)</f>
        <v>-133631.14529999997</v>
      </c>
      <c r="J18" s="5">
        <v>0</v>
      </c>
      <c r="K18" s="8"/>
    </row>
    <row r="19" spans="1:11" x14ac:dyDescent="0.25">
      <c r="A19" t="s">
        <v>20</v>
      </c>
      <c r="B19" s="1">
        <v>1894566.6710000001</v>
      </c>
      <c r="C19" s="1"/>
      <c r="D19" s="1">
        <v>454145.16</v>
      </c>
      <c r="E19" s="1">
        <v>557013.93999999994</v>
      </c>
      <c r="F19" s="1">
        <f>457161.05+49058.7</f>
        <v>506219.75</v>
      </c>
      <c r="G19" s="1">
        <f>557258.13+59991.88</f>
        <v>617250.01</v>
      </c>
      <c r="H19" s="1">
        <f>SUM(D19:G19)</f>
        <v>2134628.86</v>
      </c>
      <c r="I19" s="1">
        <f>SUM(H19-B19)</f>
        <v>240062.18899999978</v>
      </c>
      <c r="J19" s="5">
        <v>217407</v>
      </c>
      <c r="K19" s="8">
        <v>22655.19</v>
      </c>
    </row>
    <row r="20" spans="1:11" x14ac:dyDescent="0.25">
      <c r="A20" t="s">
        <v>21</v>
      </c>
      <c r="B20" s="1">
        <v>482598.603</v>
      </c>
      <c r="C20" s="1"/>
      <c r="D20" s="1">
        <v>103936.5</v>
      </c>
      <c r="E20" s="1">
        <f>142765.23+6587</f>
        <v>149352.23000000001</v>
      </c>
      <c r="F20" s="1">
        <f>130045.81+4777.8</f>
        <v>134823.60999999999</v>
      </c>
      <c r="G20" s="1">
        <f>119222.95+15189.88</f>
        <v>134412.82999999999</v>
      </c>
      <c r="H20" s="1">
        <f>SUM(D20:G20)</f>
        <v>522525.16999999993</v>
      </c>
      <c r="I20" s="1">
        <f>SUM(H20-B20)</f>
        <v>39926.566999999923</v>
      </c>
      <c r="J20" s="5">
        <v>0</v>
      </c>
      <c r="K20" s="8">
        <v>39926.57</v>
      </c>
    </row>
    <row r="21" spans="1:11" x14ac:dyDescent="0.25">
      <c r="A21" t="s">
        <v>22</v>
      </c>
      <c r="B21" s="1">
        <v>251296.278987</v>
      </c>
      <c r="C21" s="1"/>
      <c r="D21" s="1">
        <v>43172.06</v>
      </c>
      <c r="E21" s="1">
        <v>44969.09</v>
      </c>
      <c r="F21" s="1">
        <f>48208.47+196.37</f>
        <v>48404.840000000004</v>
      </c>
      <c r="G21" s="1">
        <f>300+79056.22</f>
        <v>79356.22</v>
      </c>
      <c r="H21" s="1">
        <f>SUM(D21:G21)</f>
        <v>215902.21</v>
      </c>
      <c r="I21" s="1">
        <f>SUM(H21-B21)</f>
        <v>-35394.068987000006</v>
      </c>
      <c r="J21" s="5">
        <v>0</v>
      </c>
      <c r="K21" s="8"/>
    </row>
    <row r="22" spans="1:11" x14ac:dyDescent="0.25">
      <c r="A22" t="s">
        <v>23</v>
      </c>
      <c r="B22" s="1">
        <v>91103.606960999983</v>
      </c>
      <c r="C22" s="1"/>
      <c r="D22" s="1">
        <v>25766.25</v>
      </c>
      <c r="E22" s="1">
        <f>25766.25+1100</f>
        <v>26866.25</v>
      </c>
      <c r="F22" s="1">
        <f>25766.25+4740</f>
        <v>30506.25</v>
      </c>
      <c r="G22" s="1">
        <v>25766.25</v>
      </c>
      <c r="H22" s="1">
        <f>SUM(D22:G22)</f>
        <v>108905</v>
      </c>
      <c r="I22" s="1">
        <f>SUM(H22-B22)</f>
        <v>17801.393039000017</v>
      </c>
      <c r="J22" s="5">
        <v>17801.39</v>
      </c>
      <c r="K22" s="8"/>
    </row>
  </sheetData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Marcie Ryba</dc:creator>
  <cp:lastModifiedBy>Marcie Ryba</cp:lastModifiedBy>
  <cp:lastPrinted>2022-11-09T23:58:45Z</cp:lastPrinted>
  <dcterms:created xsi:type="dcterms:W3CDTF">2022-11-09T19:56:37Z</dcterms:created>
  <dcterms:modified xsi:type="dcterms:W3CDTF">2022-11-09T23:59:46Z</dcterms:modified>
</cp:coreProperties>
</file>